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Hamm Work\CDMCalcs\"/>
    </mc:Choice>
  </mc:AlternateContent>
  <bookViews>
    <workbookView xWindow="0" yWindow="0" windowWidth="20490" windowHeight="8415"/>
  </bookViews>
  <sheets>
    <sheet name="COVID 19 probabilities" sheetId="1" r:id="rId1"/>
    <sheet name="Early version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3" i="1" l="1"/>
  <c r="A71" i="1"/>
  <c r="A67" i="1"/>
  <c r="A64" i="1"/>
  <c r="G60" i="1"/>
  <c r="E60" i="1"/>
  <c r="D46" i="1"/>
  <c r="D41" i="1"/>
  <c r="D36" i="1"/>
  <c r="C25" i="1"/>
  <c r="E47" i="2"/>
  <c r="E45" i="2"/>
  <c r="E42" i="2"/>
  <c r="G41" i="2"/>
  <c r="G43" i="2" s="1"/>
  <c r="G40" i="2"/>
  <c r="G42" i="2" s="1"/>
  <c r="E40" i="2"/>
  <c r="C40" i="2"/>
  <c r="J40" i="2" s="1"/>
  <c r="G37" i="2"/>
  <c r="G47" i="2" s="1"/>
  <c r="E37" i="2"/>
  <c r="E52" i="2" s="1"/>
  <c r="J35" i="2"/>
  <c r="G35" i="2"/>
  <c r="G45" i="2" s="1"/>
  <c r="E35" i="2"/>
  <c r="E51" i="2" s="1"/>
  <c r="C35" i="2"/>
  <c r="C24" i="2"/>
  <c r="C45" i="2" s="1"/>
  <c r="J47" i="2" l="1"/>
  <c r="J45" i="2"/>
  <c r="J54" i="2" s="1"/>
  <c r="E53" i="2"/>
  <c r="E55" i="2" s="1"/>
  <c r="G51" i="2"/>
  <c r="G36" i="2"/>
  <c r="J37" i="2"/>
  <c r="J41" i="2"/>
  <c r="G52" i="2" s="1"/>
  <c r="E54" i="2"/>
  <c r="E58" i="2" s="1"/>
  <c r="J36" i="2"/>
  <c r="J43" i="2"/>
  <c r="J42" i="2"/>
  <c r="G36" i="1"/>
  <c r="G38" i="1" s="1"/>
  <c r="J38" i="1" s="1"/>
  <c r="G41" i="1"/>
  <c r="G43" i="1" s="1"/>
  <c r="E48" i="1"/>
  <c r="E46" i="1"/>
  <c r="E43" i="1"/>
  <c r="E41" i="1"/>
  <c r="J41" i="1" s="1"/>
  <c r="E38" i="1"/>
  <c r="E36" i="1"/>
  <c r="E52" i="1" s="1"/>
  <c r="C41" i="1"/>
  <c r="C36" i="1"/>
  <c r="C24" i="1"/>
  <c r="C46" i="1" s="1"/>
  <c r="G46" i="1" l="1"/>
  <c r="E55" i="1"/>
  <c r="G42" i="1"/>
  <c r="J42" i="1" s="1"/>
  <c r="J57" i="1" s="1"/>
  <c r="J36" i="1"/>
  <c r="E53" i="1"/>
  <c r="J56" i="2"/>
  <c r="E57" i="2"/>
  <c r="G53" i="2"/>
  <c r="G57" i="2" s="1"/>
  <c r="G46" i="2"/>
  <c r="J46" i="2" s="1"/>
  <c r="J52" i="2" s="1"/>
  <c r="G38" i="2"/>
  <c r="G37" i="1"/>
  <c r="G39" i="1" s="1"/>
  <c r="J39" i="1" s="1"/>
  <c r="G44" i="1"/>
  <c r="J44" i="1" s="1"/>
  <c r="G53" i="1" s="1"/>
  <c r="J46" i="1"/>
  <c r="J55" i="1" s="1"/>
  <c r="E54" i="1"/>
  <c r="E58" i="1" s="1"/>
  <c r="J43" i="1"/>
  <c r="G52" i="1" s="1"/>
  <c r="G47" i="1"/>
  <c r="J47" i="1" s="1"/>
  <c r="J37" i="1"/>
  <c r="G48" i="1"/>
  <c r="J48" i="1" s="1"/>
  <c r="G49" i="1" l="1"/>
  <c r="J49" i="1" s="1"/>
  <c r="E59" i="1"/>
  <c r="J54" i="1"/>
  <c r="G48" i="2"/>
  <c r="J48" i="2" s="1"/>
  <c r="J51" i="2" s="1"/>
  <c r="J38" i="2"/>
  <c r="E56" i="1"/>
  <c r="J53" i="1"/>
  <c r="J50" i="1"/>
  <c r="G55" i="1"/>
  <c r="G59" i="1" s="1"/>
  <c r="J52" i="1"/>
  <c r="G54" i="1"/>
  <c r="J53" i="2" l="1"/>
  <c r="J57" i="2" s="1"/>
  <c r="J58" i="2" s="1"/>
  <c r="J49" i="2"/>
  <c r="G54" i="2"/>
  <c r="G58" i="1"/>
  <c r="G56" i="1"/>
  <c r="J58" i="1"/>
  <c r="J59" i="1" s="1"/>
  <c r="G58" i="2" l="1"/>
  <c r="G55" i="2"/>
</calcChain>
</file>

<file path=xl/sharedStrings.xml><?xml version="1.0" encoding="utf-8"?>
<sst xmlns="http://schemas.openxmlformats.org/spreadsheetml/2006/main" count="179" uniqueCount="114">
  <si>
    <t>As you think about the next phase of this pandemic, guided by testing, remember that no test that I know of is 100% sensitive and 100% specific.</t>
  </si>
  <si>
    <t>That becomes a problem when the pretest probability of disease is low.</t>
  </si>
  <si>
    <t>So, if we are going to use antigen or PCR testing to diagnose current infection and antibody testing to detect possible immunity, consider the following:</t>
  </si>
  <si>
    <t>Note: I don’t know the true prevalences of current and resolved infections or the precise test characteristics for the tests we will be using, so these are guesses.</t>
  </si>
  <si>
    <t>Let’s say the prevalence of asymptomatic active COVID-19 infection in the population at any point in time is 1% and the prevalence of prior, resolved infections is 5%.</t>
  </si>
  <si>
    <t>And, let’s assume that the antibody test is 95% sensitive and 95% specific and the antigen or PCR test is 80% sensitive and 99% specific.</t>
  </si>
  <si>
    <t>And let’s say you are an employer who decides to test every employee before allowing them to return to work.</t>
  </si>
  <si>
    <t>Regarding active asymptomatic patients:</t>
  </si>
  <si>
    <t>The false positive rate will be 56% and the false negative rate will be 0.2%</t>
  </si>
  <si>
    <t>So more than half of your employees will be quarantined unnecessarily.</t>
  </si>
  <si>
    <t>Regarding patients who are possibly immune:</t>
  </si>
  <si>
    <t>The false positive rate will be 50% and the false negative rate will be 0.2%</t>
  </si>
  <si>
    <t>So half of your employees will be overconfident and at risk of exposure to the virus.</t>
  </si>
  <si>
    <t>Someone please check my math, but that looks like a significant problem.</t>
  </si>
  <si>
    <t>current, asymptomatic</t>
  </si>
  <si>
    <t>Resolved</t>
  </si>
  <si>
    <t>never had it</t>
  </si>
  <si>
    <t>Current infection test</t>
  </si>
  <si>
    <t>Sensitivity</t>
  </si>
  <si>
    <t>Specificity</t>
  </si>
  <si>
    <t>Past (but not current) test</t>
  </si>
  <si>
    <t>Any patient</t>
  </si>
  <si>
    <t>True Pos</t>
  </si>
  <si>
    <t>False Neg</t>
  </si>
  <si>
    <t>False Pos</t>
  </si>
  <si>
    <t>True Neg</t>
  </si>
  <si>
    <t>Product</t>
  </si>
  <si>
    <t>Sick patient, true Pos current test, false positive past</t>
  </si>
  <si>
    <t>Sick patient, true pos current test, true neg past</t>
  </si>
  <si>
    <t>Sick patient,false neg current test, false pos past</t>
  </si>
  <si>
    <t>Sick patient, False neg current test, true neg past</t>
  </si>
  <si>
    <t>Recovered  patient, false Pos current test, true positive past</t>
  </si>
  <si>
    <t>Recovered  patient, false pos current test, false neg past</t>
  </si>
  <si>
    <t>Recovered  patient, true neg current test, true pos past</t>
  </si>
  <si>
    <t>Recovered  patient, true neg current test, false neg past</t>
  </si>
  <si>
    <t>Never sick patient, false Pos current test, false positive past</t>
  </si>
  <si>
    <t>Never sick patient, False pos current test, true neg past</t>
  </si>
  <si>
    <t>Never sick patient, true neg current test, false pos past</t>
  </si>
  <si>
    <t>Never sick patient, true neg current test, true neg past</t>
  </si>
  <si>
    <t>Fully accurate</t>
  </si>
  <si>
    <t>One false positive, only</t>
  </si>
  <si>
    <t>One false neg, only</t>
  </si>
  <si>
    <t>Two false pos</t>
  </si>
  <si>
    <t>Two false neg</t>
  </si>
  <si>
    <t>One FP one FN</t>
  </si>
  <si>
    <t>Accuracy of current test</t>
  </si>
  <si>
    <t>Accuracy of resolved test</t>
  </si>
  <si>
    <t>False neg</t>
  </si>
  <si>
    <t>False pos</t>
  </si>
  <si>
    <t>PPV</t>
  </si>
  <si>
    <t>NPV</t>
  </si>
  <si>
    <t>Test for current infection</t>
  </si>
  <si>
    <t>Antibody test</t>
  </si>
  <si>
    <t xml:space="preserve">This excel calculator was written in response to Dr. Jim Mold's question to the Oklahoma Physicians Research and Research Network' listserve. </t>
  </si>
  <si>
    <t xml:space="preserve">COVID Test Interpretation. </t>
  </si>
  <si>
    <t xml:space="preserve">This calculator interprets test results of two types of tests related to COVID 19 infections, as they might be used in SCREENING. </t>
  </si>
  <si>
    <t xml:space="preserve">This is different from clinical use to see if an ill patient has COVID 19. </t>
  </si>
  <si>
    <t xml:space="preserve">Antigen test - is the patient currently infected? Are they harboring the virus but it is not symptomatic yet? </t>
  </si>
  <si>
    <t xml:space="preserve">We assume that the patient is asymptomatic. </t>
  </si>
  <si>
    <t>Antibody test - has the patient previously had and recovered from a COVID 19  illness?</t>
  </si>
  <si>
    <t xml:space="preserve">The prevalence of asymptomatic COVID 19 and of past illness is something that varies with time and place. </t>
  </si>
  <si>
    <t xml:space="preserve">The accuracy of Antigen tests and Antibody tests at different stages of infection and recovery is not precisely known, and new tests </t>
  </si>
  <si>
    <t xml:space="preserve">   steadily being developed that would have different test characteristics. </t>
  </si>
  <si>
    <t xml:space="preserve">The meaning of a positive antibody test is not well understood, and it is not known to what extent a person who has recovered, </t>
  </si>
  <si>
    <t xml:space="preserve">   nor do we know whether the results of the antibody test indicate different degrees of such immunity. </t>
  </si>
  <si>
    <t xml:space="preserve">   n days ago, from a COVID 19 infection is protected from getting another, or from picking up the virus and passing it on to others, </t>
  </si>
  <si>
    <t>Current, asymptomatic</t>
  </si>
  <si>
    <t>Never had it</t>
  </si>
  <si>
    <t>State your estimates of the prevalence of covert COVID 19 and of immunity due to past recovery from COVID 19  among asymptomatic</t>
  </si>
  <si>
    <t xml:space="preserve">  people in the population you wish to screen. Categories are mutually exclusive, and their probabilities should add to 100. </t>
  </si>
  <si>
    <t xml:space="preserve">Total </t>
  </si>
  <si>
    <t>Test characteristics of Antigen test for current infection with the virus.</t>
  </si>
  <si>
    <t>Probability of positive test if have the virus</t>
  </si>
  <si>
    <t>Probability of negative test if don't have the virus</t>
  </si>
  <si>
    <t xml:space="preserve">Test characteristics of Antibody test for past infection from which one has recovered. </t>
  </si>
  <si>
    <t>Prevalence</t>
  </si>
  <si>
    <t xml:space="preserve">  Make entries only in the boldly outlined cells. </t>
  </si>
  <si>
    <t>False Positive</t>
  </si>
  <si>
    <t>True Positive</t>
  </si>
  <si>
    <t>True Negative</t>
  </si>
  <si>
    <t>False Negative</t>
  </si>
  <si>
    <t>Sick patient, False Negative current test, true Negative past</t>
  </si>
  <si>
    <t>Recovered  patient, true Negative current test, false Negative past</t>
  </si>
  <si>
    <t>Never sick patient, true Negative current test, true Negative past</t>
  </si>
  <si>
    <t>Sick patient, true Positive current test, true Negative past</t>
  </si>
  <si>
    <t>Recovered  patient, false Positive current test, false Negative past</t>
  </si>
  <si>
    <t>Recovered  patient, true Negative current test, true Positive past</t>
  </si>
  <si>
    <t>Never sick patient, False Positive current test, true Negative past</t>
  </si>
  <si>
    <t>Never sick patient, true Negative current test, false Positive past</t>
  </si>
  <si>
    <t>Sick patient, false Negative current test, false Positive past</t>
  </si>
  <si>
    <t>Sick patient, true Positive current test, false Positive past</t>
  </si>
  <si>
    <t>Recovered  patient, false Positive current test, true Positive past</t>
  </si>
  <si>
    <t>Never sick patient, false Positive current test, false Positive past</t>
  </si>
  <si>
    <t>One false Negative, only</t>
  </si>
  <si>
    <t>Two false Negative</t>
  </si>
  <si>
    <t>Two false Positive</t>
  </si>
  <si>
    <t>One false Positive, only</t>
  </si>
  <si>
    <t>P(COVID 19|negative test)</t>
  </si>
  <si>
    <t>PPV - p(COVID 19|Positive test)</t>
  </si>
  <si>
    <t>PPV - p(Recovered COVID 19|Positive test)</t>
  </si>
  <si>
    <t>P(Recovered COVID 19|negative test)</t>
  </si>
  <si>
    <t>Total</t>
  </si>
  <si>
    <t xml:space="preserve">In words: </t>
  </si>
  <si>
    <t>If an asymptomatic patient has a positive test for current disease, there is a</t>
  </si>
  <si>
    <t xml:space="preserve">chance they they have the disease. </t>
  </si>
  <si>
    <t>If an asymptomatic patient has a negative test for current disease, there is a</t>
  </si>
  <si>
    <t>NPV - p(no COVID 19|Negative test)</t>
  </si>
  <si>
    <t>NPV - p(no past COVID 19|Negative test)</t>
  </si>
  <si>
    <t>If an asymptomatic patient has a positive test for recovery from past disease, there is a</t>
  </si>
  <si>
    <t>chance they they have had it (and are immune?)</t>
  </si>
  <si>
    <t>If an asymptomatic patient has a negative test for recovery from past disease, there is a</t>
  </si>
  <si>
    <t xml:space="preserve">chance they they have it and are immune. </t>
  </si>
  <si>
    <t xml:space="preserve">(You can use the antigen test clinically, but given there is probably a higher viral load when the patient is feeling sick, </t>
  </si>
  <si>
    <t xml:space="preserve">    probably the sensitivity and specificity would need to be different from what applies with an asymptomatic patient.)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</si>
</sst>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(* #,##0.0000_);_(* \(#,##0.0000\);_(* &quot;-&quot;??_);_(@_)"/>
    <numFmt numFmtId="165" formatCode="_(* #,##0.000000_);_(* \(#,##0.000000\);_(* &quot;-&quot;??_);_(@_)"/>
    <numFmt numFmtId="166" formatCode="0.00000"/>
    <numFmt numFmtId="167" formatCode="0.0000"/>
    <numFmt numFmtId="168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Fill="1"/>
    <xf numFmtId="0" fontId="2" fillId="0" borderId="0" xfId="0" applyFont="1"/>
    <xf numFmtId="165" fontId="0" fillId="0" borderId="0" xfId="1" applyNumberFormat="1" applyFont="1"/>
    <xf numFmtId="43" fontId="0" fillId="0" borderId="0" xfId="0" applyNumberFormat="1"/>
    <xf numFmtId="166" fontId="0" fillId="0" borderId="0" xfId="0" applyNumberFormat="1"/>
    <xf numFmtId="167" fontId="0" fillId="0" borderId="0" xfId="0" applyNumberFormat="1"/>
    <xf numFmtId="164" fontId="0" fillId="0" borderId="0" xfId="0" applyNumberFormat="1"/>
    <xf numFmtId="43" fontId="0" fillId="0" borderId="0" xfId="1" applyNumberFormat="1" applyFon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/>
    <xf numFmtId="167" fontId="0" fillId="0" borderId="0" xfId="0" applyNumberFormat="1" applyAlignment="1">
      <alignment wrapText="1"/>
    </xf>
    <xf numFmtId="166" fontId="0" fillId="0" borderId="0" xfId="0" applyNumberFormat="1" applyAlignment="1">
      <alignment wrapText="1"/>
    </xf>
    <xf numFmtId="168" fontId="0" fillId="0" borderId="0" xfId="2" applyNumberFormat="1" applyFont="1"/>
    <xf numFmtId="10" fontId="0" fillId="0" borderId="0" xfId="2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tabSelected="1" workbookViewId="0">
      <selection activeCell="E10" sqref="E10"/>
    </sheetView>
  </sheetViews>
  <sheetFormatPr defaultRowHeight="15" x14ac:dyDescent="0.25"/>
  <cols>
    <col min="3" max="3" width="11.85546875" customWidth="1"/>
    <col min="4" max="4" width="15.140625" customWidth="1"/>
    <col min="5" max="5" width="11.7109375" customWidth="1"/>
    <col min="6" max="6" width="18.5703125" customWidth="1"/>
    <col min="7" max="7" width="10.85546875" customWidth="1"/>
    <col min="8" max="8" width="22.5703125" customWidth="1"/>
    <col min="10" max="10" width="10" bestFit="1" customWidth="1"/>
  </cols>
  <sheetData>
    <row r="1" spans="1:3" x14ac:dyDescent="0.25">
      <c r="A1" t="s">
        <v>54</v>
      </c>
    </row>
    <row r="3" spans="1:3" x14ac:dyDescent="0.25">
      <c r="B3" t="s">
        <v>55</v>
      </c>
    </row>
    <row r="4" spans="1:3" x14ac:dyDescent="0.25">
      <c r="B4" t="s">
        <v>56</v>
      </c>
    </row>
    <row r="5" spans="1:3" x14ac:dyDescent="0.25">
      <c r="B5" t="s">
        <v>58</v>
      </c>
    </row>
    <row r="6" spans="1:3" x14ac:dyDescent="0.25">
      <c r="C6" t="s">
        <v>57</v>
      </c>
    </row>
    <row r="7" spans="1:3" x14ac:dyDescent="0.25">
      <c r="C7" t="s">
        <v>59</v>
      </c>
    </row>
    <row r="8" spans="1:3" x14ac:dyDescent="0.25">
      <c r="B8" t="s">
        <v>112</v>
      </c>
    </row>
    <row r="9" spans="1:3" x14ac:dyDescent="0.25">
      <c r="B9" t="s">
        <v>113</v>
      </c>
    </row>
    <row r="11" spans="1:3" x14ac:dyDescent="0.25">
      <c r="B11" t="s">
        <v>60</v>
      </c>
    </row>
    <row r="12" spans="1:3" x14ac:dyDescent="0.25">
      <c r="B12" t="s">
        <v>61</v>
      </c>
    </row>
    <row r="13" spans="1:3" x14ac:dyDescent="0.25">
      <c r="B13" t="s">
        <v>62</v>
      </c>
    </row>
    <row r="14" spans="1:3" x14ac:dyDescent="0.25">
      <c r="B14" t="s">
        <v>63</v>
      </c>
    </row>
    <row r="15" spans="1:3" x14ac:dyDescent="0.25">
      <c r="B15" t="s">
        <v>65</v>
      </c>
    </row>
    <row r="16" spans="1:3" x14ac:dyDescent="0.25">
      <c r="B16" t="s">
        <v>64</v>
      </c>
    </row>
    <row r="18" spans="2:5" x14ac:dyDescent="0.25">
      <c r="B18" t="s">
        <v>68</v>
      </c>
    </row>
    <row r="19" spans="2:5" x14ac:dyDescent="0.25">
      <c r="B19" t="s">
        <v>69</v>
      </c>
    </row>
    <row r="20" spans="2:5" x14ac:dyDescent="0.25">
      <c r="B20" t="s">
        <v>76</v>
      </c>
    </row>
    <row r="21" spans="2:5" ht="15.75" thickBot="1" x14ac:dyDescent="0.3"/>
    <row r="22" spans="2:5" ht="15.75" thickBot="1" x14ac:dyDescent="0.3">
      <c r="C22" s="12">
        <v>0.01</v>
      </c>
      <c r="D22" t="s">
        <v>66</v>
      </c>
    </row>
    <row r="23" spans="2:5" ht="15.75" thickBot="1" x14ac:dyDescent="0.3">
      <c r="C23" s="12">
        <v>0.05</v>
      </c>
      <c r="D23" t="s">
        <v>15</v>
      </c>
    </row>
    <row r="24" spans="2:5" ht="15.75" thickBot="1" x14ac:dyDescent="0.3">
      <c r="C24" s="12">
        <f>1 -C22-C23</f>
        <v>0.94</v>
      </c>
      <c r="D24" t="s">
        <v>67</v>
      </c>
    </row>
    <row r="25" spans="2:5" x14ac:dyDescent="0.25">
      <c r="C25">
        <f>SUM(C22:C24)</f>
        <v>1</v>
      </c>
      <c r="D25" t="s">
        <v>70</v>
      </c>
    </row>
    <row r="27" spans="2:5" ht="15.75" thickBot="1" x14ac:dyDescent="0.3">
      <c r="C27" t="s">
        <v>71</v>
      </c>
    </row>
    <row r="28" spans="2:5" ht="15.75" thickBot="1" x14ac:dyDescent="0.3">
      <c r="C28" s="12">
        <v>0.8</v>
      </c>
      <c r="D28" t="s">
        <v>18</v>
      </c>
      <c r="E28" t="s">
        <v>72</v>
      </c>
    </row>
    <row r="29" spans="2:5" ht="15.75" thickBot="1" x14ac:dyDescent="0.3">
      <c r="C29" s="12">
        <v>0.99</v>
      </c>
      <c r="D29" t="s">
        <v>19</v>
      </c>
      <c r="E29" t="s">
        <v>73</v>
      </c>
    </row>
    <row r="31" spans="2:5" ht="15.75" thickBot="1" x14ac:dyDescent="0.3">
      <c r="C31" t="s">
        <v>74</v>
      </c>
    </row>
    <row r="32" spans="2:5" ht="15.75" thickBot="1" x14ac:dyDescent="0.3">
      <c r="C32" s="12">
        <v>0.95</v>
      </c>
      <c r="D32" t="s">
        <v>18</v>
      </c>
      <c r="E32" t="s">
        <v>72</v>
      </c>
    </row>
    <row r="33" spans="3:11" ht="15.75" thickBot="1" x14ac:dyDescent="0.3">
      <c r="C33" s="12">
        <v>0.95</v>
      </c>
      <c r="D33" t="s">
        <v>19</v>
      </c>
      <c r="E33" t="s">
        <v>73</v>
      </c>
    </row>
    <row r="34" spans="3:11" x14ac:dyDescent="0.25">
      <c r="J34" t="s">
        <v>26</v>
      </c>
    </row>
    <row r="35" spans="3:11" ht="30.75" customHeight="1" x14ac:dyDescent="0.25">
      <c r="C35" t="s">
        <v>75</v>
      </c>
      <c r="E35" t="s">
        <v>51</v>
      </c>
      <c r="H35" t="s">
        <v>52</v>
      </c>
    </row>
    <row r="36" spans="3:11" ht="30" customHeight="1" x14ac:dyDescent="0.25">
      <c r="C36">
        <f>C22</f>
        <v>0.01</v>
      </c>
      <c r="D36" s="10" t="str">
        <f>D22</f>
        <v>Current, asymptomatic</v>
      </c>
      <c r="E36">
        <f>C28</f>
        <v>0.8</v>
      </c>
      <c r="F36" t="s">
        <v>78</v>
      </c>
      <c r="G36">
        <f>1-C33</f>
        <v>5.0000000000000044E-2</v>
      </c>
      <c r="H36" t="s">
        <v>77</v>
      </c>
      <c r="J36" s="4">
        <f>C36*E36*G36</f>
        <v>4.0000000000000034E-4</v>
      </c>
      <c r="K36" t="s">
        <v>90</v>
      </c>
    </row>
    <row r="37" spans="3:11" x14ac:dyDescent="0.25">
      <c r="G37">
        <f>1-G36</f>
        <v>0.95</v>
      </c>
      <c r="H37" t="s">
        <v>79</v>
      </c>
      <c r="J37" s="4">
        <f>C36*E36*G37</f>
        <v>7.6E-3</v>
      </c>
      <c r="K37" s="3" t="s">
        <v>84</v>
      </c>
    </row>
    <row r="38" spans="3:11" x14ac:dyDescent="0.25">
      <c r="E38">
        <f>1-C28</f>
        <v>0.19999999999999996</v>
      </c>
      <c r="F38" t="s">
        <v>80</v>
      </c>
      <c r="G38">
        <f>G36</f>
        <v>5.0000000000000044E-2</v>
      </c>
      <c r="H38" t="s">
        <v>77</v>
      </c>
      <c r="J38" s="4">
        <f>C36*E38*G38</f>
        <v>1.0000000000000007E-4</v>
      </c>
      <c r="K38" t="s">
        <v>89</v>
      </c>
    </row>
    <row r="39" spans="3:11" x14ac:dyDescent="0.25">
      <c r="G39">
        <f>G37</f>
        <v>0.95</v>
      </c>
      <c r="H39" t="s">
        <v>79</v>
      </c>
      <c r="J39" s="4">
        <f>C36*E38*G39</f>
        <v>1.8999999999999996E-3</v>
      </c>
      <c r="K39" t="s">
        <v>81</v>
      </c>
    </row>
    <row r="40" spans="3:11" x14ac:dyDescent="0.25">
      <c r="J40" s="4"/>
    </row>
    <row r="41" spans="3:11" x14ac:dyDescent="0.25">
      <c r="C41">
        <f>C23</f>
        <v>0.05</v>
      </c>
      <c r="D41" t="str">
        <f>D23</f>
        <v>Resolved</v>
      </c>
      <c r="E41">
        <f>1-C29</f>
        <v>1.0000000000000009E-2</v>
      </c>
      <c r="F41" t="s">
        <v>77</v>
      </c>
      <c r="G41">
        <f>C32</f>
        <v>0.95</v>
      </c>
      <c r="H41" t="s">
        <v>78</v>
      </c>
      <c r="J41" s="4">
        <f>C41*E41*G41</f>
        <v>4.7500000000000038E-4</v>
      </c>
      <c r="K41" t="s">
        <v>91</v>
      </c>
    </row>
    <row r="42" spans="3:11" x14ac:dyDescent="0.25">
      <c r="G42">
        <f>1-G41</f>
        <v>5.0000000000000044E-2</v>
      </c>
      <c r="H42" t="s">
        <v>80</v>
      </c>
      <c r="J42" s="4">
        <f>C41*E41*G42</f>
        <v>2.5000000000000045E-5</v>
      </c>
      <c r="K42" t="s">
        <v>85</v>
      </c>
    </row>
    <row r="43" spans="3:11" x14ac:dyDescent="0.25">
      <c r="E43">
        <f>C29</f>
        <v>0.99</v>
      </c>
      <c r="F43" t="s">
        <v>79</v>
      </c>
      <c r="G43">
        <f>G41</f>
        <v>0.95</v>
      </c>
      <c r="H43" t="s">
        <v>78</v>
      </c>
      <c r="J43" s="4">
        <f>C41*E43*G43</f>
        <v>4.7024999999999997E-2</v>
      </c>
      <c r="K43" s="2" t="s">
        <v>86</v>
      </c>
    </row>
    <row r="44" spans="3:11" x14ac:dyDescent="0.25">
      <c r="G44">
        <f>G42</f>
        <v>5.0000000000000044E-2</v>
      </c>
      <c r="H44" t="s">
        <v>80</v>
      </c>
      <c r="J44" s="4">
        <f>C41*E43*G44</f>
        <v>2.4750000000000024E-3</v>
      </c>
      <c r="K44" t="s">
        <v>82</v>
      </c>
    </row>
    <row r="45" spans="3:11" x14ac:dyDescent="0.25">
      <c r="J45" s="4"/>
    </row>
    <row r="46" spans="3:11" x14ac:dyDescent="0.25">
      <c r="C46">
        <f>C24</f>
        <v>0.94</v>
      </c>
      <c r="D46" t="str">
        <f>D24</f>
        <v>Never had it</v>
      </c>
      <c r="E46">
        <f>1-C29</f>
        <v>1.0000000000000009E-2</v>
      </c>
      <c r="F46" t="s">
        <v>77</v>
      </c>
      <c r="G46">
        <f>G36</f>
        <v>5.0000000000000044E-2</v>
      </c>
      <c r="H46" t="s">
        <v>77</v>
      </c>
      <c r="J46" s="4">
        <f>C46*E46*G46</f>
        <v>4.700000000000008E-4</v>
      </c>
      <c r="K46" t="s">
        <v>92</v>
      </c>
    </row>
    <row r="47" spans="3:11" x14ac:dyDescent="0.25">
      <c r="G47">
        <f t="shared" ref="G47:G49" si="0">G37</f>
        <v>0.95</v>
      </c>
      <c r="H47" t="s">
        <v>79</v>
      </c>
      <c r="J47" s="4">
        <f>C46*E46*G47</f>
        <v>8.9300000000000074E-3</v>
      </c>
      <c r="K47" t="s">
        <v>87</v>
      </c>
    </row>
    <row r="48" spans="3:11" x14ac:dyDescent="0.25">
      <c r="E48">
        <f>C29</f>
        <v>0.99</v>
      </c>
      <c r="F48" t="s">
        <v>79</v>
      </c>
      <c r="G48">
        <f t="shared" si="0"/>
        <v>5.0000000000000044E-2</v>
      </c>
      <c r="H48" t="s">
        <v>77</v>
      </c>
      <c r="J48" s="4">
        <f>C46*E48*G48</f>
        <v>4.6530000000000044E-2</v>
      </c>
      <c r="K48" t="s">
        <v>88</v>
      </c>
    </row>
    <row r="49" spans="1:11" x14ac:dyDescent="0.25">
      <c r="G49">
        <f t="shared" si="0"/>
        <v>0.95</v>
      </c>
      <c r="H49" t="s">
        <v>79</v>
      </c>
      <c r="J49" s="4">
        <f>C46*E48*G49</f>
        <v>0.88406999999999991</v>
      </c>
      <c r="K49" s="3" t="s">
        <v>83</v>
      </c>
    </row>
    <row r="50" spans="1:11" x14ac:dyDescent="0.25">
      <c r="J50" s="9">
        <f>SUM(J36:J49)</f>
        <v>1</v>
      </c>
      <c r="K50" s="3" t="s">
        <v>101</v>
      </c>
    </row>
    <row r="51" spans="1:11" ht="45" customHeight="1" x14ac:dyDescent="0.25">
      <c r="E51" s="11" t="s">
        <v>45</v>
      </c>
      <c r="F51" s="11"/>
      <c r="G51" s="11" t="s">
        <v>46</v>
      </c>
      <c r="H51" s="11"/>
      <c r="J51" s="4"/>
    </row>
    <row r="52" spans="1:11" x14ac:dyDescent="0.25">
      <c r="E52" s="7">
        <f>E36*C36</f>
        <v>8.0000000000000002E-3</v>
      </c>
      <c r="F52" t="s">
        <v>78</v>
      </c>
      <c r="G52" s="8">
        <f>J41+J43</f>
        <v>4.7500000000000001E-2</v>
      </c>
      <c r="H52" t="s">
        <v>78</v>
      </c>
      <c r="J52" s="4">
        <f>J37+J43+J49</f>
        <v>0.93869499999999995</v>
      </c>
      <c r="K52" t="s">
        <v>39</v>
      </c>
    </row>
    <row r="53" spans="1:11" x14ac:dyDescent="0.25">
      <c r="E53" s="7">
        <f>E38*C36</f>
        <v>1.9999999999999996E-3</v>
      </c>
      <c r="F53" t="s">
        <v>80</v>
      </c>
      <c r="G53" s="8">
        <f>J42+J44</f>
        <v>2.5000000000000022E-3</v>
      </c>
      <c r="H53" t="s">
        <v>80</v>
      </c>
      <c r="J53" s="4">
        <f>J36+J41+J47+J48</f>
        <v>5.6335000000000052E-2</v>
      </c>
      <c r="K53" t="s">
        <v>96</v>
      </c>
    </row>
    <row r="54" spans="1:11" x14ac:dyDescent="0.25">
      <c r="E54" s="7">
        <f>E41*(C41+C46)</f>
        <v>9.9000000000000095E-3</v>
      </c>
      <c r="F54" t="s">
        <v>77</v>
      </c>
      <c r="G54" s="8">
        <f>J36+J38+J46+J48</f>
        <v>4.7500000000000042E-2</v>
      </c>
      <c r="H54" t="s">
        <v>77</v>
      </c>
      <c r="J54" s="4">
        <f>J39+J44</f>
        <v>4.3750000000000022E-3</v>
      </c>
      <c r="K54" t="s">
        <v>93</v>
      </c>
    </row>
    <row r="55" spans="1:11" x14ac:dyDescent="0.25">
      <c r="E55" s="7">
        <f>E43*(C41+C46)</f>
        <v>0.98009999999999997</v>
      </c>
      <c r="F55" t="s">
        <v>79</v>
      </c>
      <c r="G55" s="8">
        <f>J37+J39+J47+J49</f>
        <v>0.90249999999999997</v>
      </c>
      <c r="H55" t="s">
        <v>79</v>
      </c>
      <c r="J55" s="4">
        <f>J46</f>
        <v>4.700000000000008E-4</v>
      </c>
      <c r="K55" t="s">
        <v>95</v>
      </c>
    </row>
    <row r="56" spans="1:11" x14ac:dyDescent="0.25">
      <c r="E56" s="5">
        <f>SUM(E52:E55)</f>
        <v>1</v>
      </c>
      <c r="G56" s="5">
        <f>SUM(G52:G55)</f>
        <v>1</v>
      </c>
      <c r="J56" s="4">
        <v>0</v>
      </c>
      <c r="K56" t="s">
        <v>94</v>
      </c>
    </row>
    <row r="57" spans="1:11" x14ac:dyDescent="0.25">
      <c r="E57" s="7"/>
      <c r="J57" s="4">
        <f>J38+J42</f>
        <v>1.2500000000000011E-4</v>
      </c>
      <c r="K57" t="s">
        <v>44</v>
      </c>
    </row>
    <row r="58" spans="1:11" ht="30" x14ac:dyDescent="0.25">
      <c r="E58" s="7">
        <f>E52/(E52+E54)</f>
        <v>0.44692737430167573</v>
      </c>
      <c r="F58" s="10" t="s">
        <v>98</v>
      </c>
      <c r="G58" s="13">
        <f>G52/(G52+G54)</f>
        <v>0.49999999999999978</v>
      </c>
      <c r="H58" s="10" t="s">
        <v>99</v>
      </c>
      <c r="J58" s="9">
        <f>SUM(J52:J57)</f>
        <v>1</v>
      </c>
      <c r="K58" t="s">
        <v>101</v>
      </c>
    </row>
    <row r="59" spans="1:11" ht="30" x14ac:dyDescent="0.25">
      <c r="E59" s="6">
        <f>E55/(E55+E53)</f>
        <v>0.99796354750025451</v>
      </c>
      <c r="F59" s="10" t="s">
        <v>106</v>
      </c>
      <c r="G59" s="13">
        <f>G55/(G55+G53)</f>
        <v>0.99723756906077343</v>
      </c>
      <c r="H59" s="10" t="s">
        <v>107</v>
      </c>
      <c r="J59" s="5">
        <f>1-J58</f>
        <v>0</v>
      </c>
    </row>
    <row r="60" spans="1:11" ht="30" x14ac:dyDescent="0.25">
      <c r="E60" s="6">
        <f>1-E59</f>
        <v>2.0364524997454891E-3</v>
      </c>
      <c r="F60" s="10" t="s">
        <v>97</v>
      </c>
      <c r="G60" s="14">
        <f>1-G59</f>
        <v>2.7624309392265678E-3</v>
      </c>
      <c r="H60" s="10" t="s">
        <v>100</v>
      </c>
    </row>
    <row r="62" spans="1:11" x14ac:dyDescent="0.25">
      <c r="A62" t="s">
        <v>102</v>
      </c>
    </row>
    <row r="63" spans="1:11" x14ac:dyDescent="0.25">
      <c r="B63" t="s">
        <v>103</v>
      </c>
    </row>
    <row r="64" spans="1:11" x14ac:dyDescent="0.25">
      <c r="A64" s="15">
        <f>E58</f>
        <v>0.44692737430167573</v>
      </c>
      <c r="B64" t="s">
        <v>104</v>
      </c>
    </row>
    <row r="66" spans="1:2" x14ac:dyDescent="0.25">
      <c r="B66" t="s">
        <v>105</v>
      </c>
    </row>
    <row r="67" spans="1:2" x14ac:dyDescent="0.25">
      <c r="A67" s="16">
        <f>E60</f>
        <v>2.0364524997454891E-3</v>
      </c>
      <c r="B67" t="s">
        <v>104</v>
      </c>
    </row>
    <row r="70" spans="1:2" x14ac:dyDescent="0.25">
      <c r="B70" t="s">
        <v>108</v>
      </c>
    </row>
    <row r="71" spans="1:2" x14ac:dyDescent="0.25">
      <c r="A71" s="16">
        <f>G58</f>
        <v>0.49999999999999978</v>
      </c>
      <c r="B71" t="s">
        <v>109</v>
      </c>
    </row>
    <row r="72" spans="1:2" x14ac:dyDescent="0.25">
      <c r="A72" s="16"/>
    </row>
    <row r="73" spans="1:2" x14ac:dyDescent="0.25">
      <c r="A73" s="16">
        <f>G60</f>
        <v>2.7624309392265678E-3</v>
      </c>
      <c r="B73" t="s">
        <v>110</v>
      </c>
    </row>
    <row r="74" spans="1:2" x14ac:dyDescent="0.25">
      <c r="B74" t="s">
        <v>111</v>
      </c>
    </row>
  </sheetData>
  <mergeCells count="2">
    <mergeCell ref="E51:F51"/>
    <mergeCell ref="G51:H5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workbookViewId="0"/>
  </sheetViews>
  <sheetFormatPr defaultRowHeight="15" x14ac:dyDescent="0.25"/>
  <cols>
    <col min="3" max="3" width="11.85546875" customWidth="1"/>
    <col min="4" max="4" width="15.140625" customWidth="1"/>
    <col min="5" max="5" width="11.7109375" customWidth="1"/>
    <col min="7" max="7" width="13.140625" customWidth="1"/>
    <col min="10" max="10" width="10" bestFit="1" customWidth="1"/>
  </cols>
  <sheetData>
    <row r="1" spans="1:2" x14ac:dyDescent="0.25">
      <c r="A1" t="s">
        <v>53</v>
      </c>
    </row>
    <row r="2" spans="1:2" x14ac:dyDescent="0.25">
      <c r="B2" s="1" t="s">
        <v>0</v>
      </c>
    </row>
    <row r="3" spans="1:2" x14ac:dyDescent="0.25">
      <c r="B3" s="1" t="s">
        <v>1</v>
      </c>
    </row>
    <row r="4" spans="1:2" x14ac:dyDescent="0.25">
      <c r="B4" s="1" t="s">
        <v>2</v>
      </c>
    </row>
    <row r="5" spans="1:2" x14ac:dyDescent="0.25">
      <c r="B5" s="1" t="s">
        <v>3</v>
      </c>
    </row>
    <row r="6" spans="1:2" x14ac:dyDescent="0.25">
      <c r="B6" s="1"/>
    </row>
    <row r="7" spans="1:2" x14ac:dyDescent="0.25">
      <c r="B7" s="1" t="s">
        <v>4</v>
      </c>
    </row>
    <row r="8" spans="1:2" x14ac:dyDescent="0.25">
      <c r="B8" s="1" t="s">
        <v>5</v>
      </c>
    </row>
    <row r="9" spans="1:2" x14ac:dyDescent="0.25">
      <c r="B9" s="1"/>
    </row>
    <row r="10" spans="1:2" x14ac:dyDescent="0.25">
      <c r="B10" s="1" t="s">
        <v>6</v>
      </c>
    </row>
    <row r="11" spans="1:2" x14ac:dyDescent="0.25">
      <c r="B11" s="1"/>
    </row>
    <row r="12" spans="1:2" x14ac:dyDescent="0.25">
      <c r="B12" s="1" t="s">
        <v>7</v>
      </c>
    </row>
    <row r="13" spans="1:2" x14ac:dyDescent="0.25">
      <c r="B13" s="1" t="s">
        <v>8</v>
      </c>
    </row>
    <row r="14" spans="1:2" x14ac:dyDescent="0.25">
      <c r="B14" s="1" t="s">
        <v>9</v>
      </c>
    </row>
    <row r="15" spans="1:2" x14ac:dyDescent="0.25">
      <c r="B15" s="1"/>
    </row>
    <row r="16" spans="1:2" x14ac:dyDescent="0.25">
      <c r="B16" s="1" t="s">
        <v>10</v>
      </c>
    </row>
    <row r="17" spans="2:4" x14ac:dyDescent="0.25">
      <c r="B17" s="1" t="s">
        <v>11</v>
      </c>
    </row>
    <row r="18" spans="2:4" x14ac:dyDescent="0.25">
      <c r="B18" s="1" t="s">
        <v>12</v>
      </c>
    </row>
    <row r="19" spans="2:4" x14ac:dyDescent="0.25">
      <c r="B19" s="1"/>
    </row>
    <row r="20" spans="2:4" x14ac:dyDescent="0.25">
      <c r="B20" s="1" t="s">
        <v>13</v>
      </c>
    </row>
    <row r="22" spans="2:4" x14ac:dyDescent="0.25">
      <c r="C22">
        <v>0.01</v>
      </c>
      <c r="D22" t="s">
        <v>14</v>
      </c>
    </row>
    <row r="23" spans="2:4" x14ac:dyDescent="0.25">
      <c r="C23">
        <v>0.05</v>
      </c>
      <c r="D23" t="s">
        <v>15</v>
      </c>
    </row>
    <row r="24" spans="2:4" x14ac:dyDescent="0.25">
      <c r="C24">
        <f>1 -C22-C23</f>
        <v>0.94</v>
      </c>
      <c r="D24" t="s">
        <v>16</v>
      </c>
    </row>
    <row r="26" spans="2:4" x14ac:dyDescent="0.25">
      <c r="D26" t="s">
        <v>17</v>
      </c>
    </row>
    <row r="27" spans="2:4" x14ac:dyDescent="0.25">
      <c r="C27">
        <v>0.8</v>
      </c>
      <c r="D27" t="s">
        <v>18</v>
      </c>
    </row>
    <row r="28" spans="2:4" x14ac:dyDescent="0.25">
      <c r="C28">
        <v>0.99</v>
      </c>
      <c r="D28" t="s">
        <v>19</v>
      </c>
    </row>
    <row r="30" spans="2:4" x14ac:dyDescent="0.25">
      <c r="D30" t="s">
        <v>20</v>
      </c>
    </row>
    <row r="31" spans="2:4" x14ac:dyDescent="0.25">
      <c r="C31">
        <v>0.95</v>
      </c>
      <c r="D31" t="s">
        <v>18</v>
      </c>
    </row>
    <row r="32" spans="2:4" x14ac:dyDescent="0.25">
      <c r="C32">
        <v>0.95</v>
      </c>
      <c r="D32" t="s">
        <v>19</v>
      </c>
    </row>
    <row r="33" spans="3:11" x14ac:dyDescent="0.25">
      <c r="J33" t="s">
        <v>26</v>
      </c>
    </row>
    <row r="34" spans="3:11" ht="30.75" customHeight="1" x14ac:dyDescent="0.25">
      <c r="C34" t="s">
        <v>21</v>
      </c>
      <c r="E34" t="s">
        <v>51</v>
      </c>
      <c r="H34" t="s">
        <v>52</v>
      </c>
    </row>
    <row r="35" spans="3:11" ht="30" customHeight="1" x14ac:dyDescent="0.25">
      <c r="C35">
        <f>C22</f>
        <v>0.01</v>
      </c>
      <c r="D35" s="10" t="s">
        <v>14</v>
      </c>
      <c r="E35">
        <f>C27</f>
        <v>0.8</v>
      </c>
      <c r="F35" t="s">
        <v>22</v>
      </c>
      <c r="G35">
        <f>1-C32</f>
        <v>5.0000000000000044E-2</v>
      </c>
      <c r="H35" t="s">
        <v>24</v>
      </c>
      <c r="J35" s="4">
        <f>C35*E35*G35</f>
        <v>4.0000000000000034E-4</v>
      </c>
      <c r="K35" t="s">
        <v>27</v>
      </c>
    </row>
    <row r="36" spans="3:11" x14ac:dyDescent="0.25">
      <c r="G36">
        <f>1-G35</f>
        <v>0.95</v>
      </c>
      <c r="H36" t="s">
        <v>25</v>
      </c>
      <c r="J36" s="4">
        <f>C35*E35*G36</f>
        <v>7.6E-3</v>
      </c>
      <c r="K36" s="3" t="s">
        <v>28</v>
      </c>
    </row>
    <row r="37" spans="3:11" x14ac:dyDescent="0.25">
      <c r="E37">
        <f>1-C27</f>
        <v>0.19999999999999996</v>
      </c>
      <c r="F37" t="s">
        <v>23</v>
      </c>
      <c r="G37">
        <f>G35</f>
        <v>5.0000000000000044E-2</v>
      </c>
      <c r="H37" t="s">
        <v>24</v>
      </c>
      <c r="J37" s="4">
        <f>C35*E37*G37</f>
        <v>1.0000000000000007E-4</v>
      </c>
      <c r="K37" t="s">
        <v>29</v>
      </c>
    </row>
    <row r="38" spans="3:11" x14ac:dyDescent="0.25">
      <c r="G38">
        <f>G36</f>
        <v>0.95</v>
      </c>
      <c r="H38" t="s">
        <v>25</v>
      </c>
      <c r="J38" s="4">
        <f>C35*E37*G38</f>
        <v>1.8999999999999996E-3</v>
      </c>
      <c r="K38" t="s">
        <v>30</v>
      </c>
    </row>
    <row r="39" spans="3:11" x14ac:dyDescent="0.25">
      <c r="J39" s="4"/>
    </row>
    <row r="40" spans="3:11" x14ac:dyDescent="0.25">
      <c r="C40">
        <f>C23</f>
        <v>0.05</v>
      </c>
      <c r="D40" t="s">
        <v>15</v>
      </c>
      <c r="E40">
        <f>1-C28</f>
        <v>1.0000000000000009E-2</v>
      </c>
      <c r="F40" t="s">
        <v>24</v>
      </c>
      <c r="G40">
        <f>C31</f>
        <v>0.95</v>
      </c>
      <c r="H40" t="s">
        <v>22</v>
      </c>
      <c r="J40" s="4">
        <f>C40*E40*G40</f>
        <v>4.7500000000000038E-4</v>
      </c>
      <c r="K40" t="s">
        <v>31</v>
      </c>
    </row>
    <row r="41" spans="3:11" x14ac:dyDescent="0.25">
      <c r="G41">
        <f>1-G40</f>
        <v>5.0000000000000044E-2</v>
      </c>
      <c r="H41" t="s">
        <v>23</v>
      </c>
      <c r="J41" s="4">
        <f>C40*E40*G41</f>
        <v>2.5000000000000045E-5</v>
      </c>
      <c r="K41" t="s">
        <v>32</v>
      </c>
    </row>
    <row r="42" spans="3:11" x14ac:dyDescent="0.25">
      <c r="E42">
        <f>C28</f>
        <v>0.99</v>
      </c>
      <c r="F42" t="s">
        <v>25</v>
      </c>
      <c r="G42">
        <f>G40</f>
        <v>0.95</v>
      </c>
      <c r="H42" t="s">
        <v>22</v>
      </c>
      <c r="J42" s="4">
        <f>C40*E42*G42</f>
        <v>4.7024999999999997E-2</v>
      </c>
      <c r="K42" s="2" t="s">
        <v>33</v>
      </c>
    </row>
    <row r="43" spans="3:11" x14ac:dyDescent="0.25">
      <c r="G43">
        <f>G41</f>
        <v>5.0000000000000044E-2</v>
      </c>
      <c r="H43" t="s">
        <v>23</v>
      </c>
      <c r="J43" s="4">
        <f>C40*E42*G43</f>
        <v>2.4750000000000024E-3</v>
      </c>
      <c r="K43" t="s">
        <v>34</v>
      </c>
    </row>
    <row r="44" spans="3:11" x14ac:dyDescent="0.25">
      <c r="J44" s="4"/>
    </row>
    <row r="45" spans="3:11" x14ac:dyDescent="0.25">
      <c r="C45">
        <f>C24</f>
        <v>0.94</v>
      </c>
      <c r="D45" t="s">
        <v>16</v>
      </c>
      <c r="E45">
        <f>1-C28</f>
        <v>1.0000000000000009E-2</v>
      </c>
      <c r="F45" t="s">
        <v>24</v>
      </c>
      <c r="G45">
        <f>G35</f>
        <v>5.0000000000000044E-2</v>
      </c>
      <c r="H45" t="s">
        <v>24</v>
      </c>
      <c r="J45" s="4">
        <f>C45*E45*G45</f>
        <v>4.700000000000008E-4</v>
      </c>
      <c r="K45" t="s">
        <v>35</v>
      </c>
    </row>
    <row r="46" spans="3:11" x14ac:dyDescent="0.25">
      <c r="G46">
        <f t="shared" ref="G46:G48" si="0">G36</f>
        <v>0.95</v>
      </c>
      <c r="H46" t="s">
        <v>25</v>
      </c>
      <c r="J46" s="4">
        <f>C45*E45*G46</f>
        <v>8.9300000000000074E-3</v>
      </c>
      <c r="K46" t="s">
        <v>36</v>
      </c>
    </row>
    <row r="47" spans="3:11" x14ac:dyDescent="0.25">
      <c r="E47">
        <f>C28</f>
        <v>0.99</v>
      </c>
      <c r="F47" t="s">
        <v>25</v>
      </c>
      <c r="G47">
        <f t="shared" si="0"/>
        <v>5.0000000000000044E-2</v>
      </c>
      <c r="H47" t="s">
        <v>24</v>
      </c>
      <c r="J47" s="4">
        <f>C45*E47*G47</f>
        <v>4.6530000000000044E-2</v>
      </c>
      <c r="K47" t="s">
        <v>37</v>
      </c>
    </row>
    <row r="48" spans="3:11" x14ac:dyDescent="0.25">
      <c r="G48">
        <f t="shared" si="0"/>
        <v>0.95</v>
      </c>
      <c r="H48" t="s">
        <v>25</v>
      </c>
      <c r="J48" s="4">
        <f>C45*E47*G48</f>
        <v>0.88406999999999991</v>
      </c>
      <c r="K48" s="3" t="s">
        <v>38</v>
      </c>
    </row>
    <row r="49" spans="5:11" x14ac:dyDescent="0.25">
      <c r="J49" s="9">
        <f>SUM(J35:J48)</f>
        <v>1</v>
      </c>
      <c r="K49" s="3"/>
    </row>
    <row r="50" spans="5:11" ht="45" customHeight="1" x14ac:dyDescent="0.25">
      <c r="E50" s="11" t="s">
        <v>45</v>
      </c>
      <c r="F50" s="11"/>
      <c r="G50" s="11" t="s">
        <v>46</v>
      </c>
      <c r="H50" s="11"/>
      <c r="J50" s="4"/>
    </row>
    <row r="51" spans="5:11" x14ac:dyDescent="0.25">
      <c r="E51" s="7">
        <f>E35*C35</f>
        <v>8.0000000000000002E-3</v>
      </c>
      <c r="F51" t="s">
        <v>22</v>
      </c>
      <c r="G51" s="8">
        <f>J40+J42</f>
        <v>4.7500000000000001E-2</v>
      </c>
      <c r="H51" t="s">
        <v>22</v>
      </c>
      <c r="J51" s="4">
        <f>J36+J42+J48</f>
        <v>0.93869499999999995</v>
      </c>
      <c r="K51" t="s">
        <v>39</v>
      </c>
    </row>
    <row r="52" spans="5:11" x14ac:dyDescent="0.25">
      <c r="E52" s="7">
        <f>E37*C35</f>
        <v>1.9999999999999996E-3</v>
      </c>
      <c r="F52" t="s">
        <v>47</v>
      </c>
      <c r="G52" s="8">
        <f>J41+J43</f>
        <v>2.5000000000000022E-3</v>
      </c>
      <c r="H52" t="s">
        <v>47</v>
      </c>
      <c r="J52" s="4">
        <f>J35+J40+J46+J47</f>
        <v>5.6335000000000052E-2</v>
      </c>
      <c r="K52" t="s">
        <v>40</v>
      </c>
    </row>
    <row r="53" spans="5:11" x14ac:dyDescent="0.25">
      <c r="E53" s="7">
        <f>E40*(C40+C45)</f>
        <v>9.9000000000000095E-3</v>
      </c>
      <c r="F53" t="s">
        <v>48</v>
      </c>
      <c r="G53" s="8">
        <f>J35+J37+J45+J47</f>
        <v>4.7500000000000042E-2</v>
      </c>
      <c r="H53" t="s">
        <v>48</v>
      </c>
      <c r="J53" s="4">
        <f>J38+J43</f>
        <v>4.3750000000000022E-3</v>
      </c>
      <c r="K53" t="s">
        <v>41</v>
      </c>
    </row>
    <row r="54" spans="5:11" x14ac:dyDescent="0.25">
      <c r="E54" s="7">
        <f>E42*(C40+C45)</f>
        <v>0.98009999999999997</v>
      </c>
      <c r="F54" t="s">
        <v>25</v>
      </c>
      <c r="G54" s="8">
        <f>J36+J38+J46+J48</f>
        <v>0.90249999999999997</v>
      </c>
      <c r="H54" t="s">
        <v>25</v>
      </c>
      <c r="J54" s="4">
        <f>J45</f>
        <v>4.700000000000008E-4</v>
      </c>
      <c r="K54" t="s">
        <v>42</v>
      </c>
    </row>
    <row r="55" spans="5:11" x14ac:dyDescent="0.25">
      <c r="E55" s="5">
        <f>SUM(E51:E54)</f>
        <v>1</v>
      </c>
      <c r="G55" s="5">
        <f>SUM(G51:G54)</f>
        <v>1</v>
      </c>
      <c r="J55" s="4">
        <v>0</v>
      </c>
      <c r="K55" t="s">
        <v>43</v>
      </c>
    </row>
    <row r="56" spans="5:11" x14ac:dyDescent="0.25">
      <c r="E56" s="7"/>
      <c r="J56" s="4">
        <f>J37+J41</f>
        <v>1.2500000000000011E-4</v>
      </c>
      <c r="K56" t="s">
        <v>44</v>
      </c>
    </row>
    <row r="57" spans="5:11" x14ac:dyDescent="0.25">
      <c r="E57" s="7">
        <f>E51/(E51+E53)</f>
        <v>0.44692737430167573</v>
      </c>
      <c r="F57" t="s">
        <v>49</v>
      </c>
      <c r="G57" s="7">
        <f>G51/(G51+G53)</f>
        <v>0.49999999999999978</v>
      </c>
      <c r="H57" t="s">
        <v>49</v>
      </c>
      <c r="J57" s="9">
        <f>SUM(J51:J56)</f>
        <v>1</v>
      </c>
    </row>
    <row r="58" spans="5:11" x14ac:dyDescent="0.25">
      <c r="E58" s="6">
        <f>E54/(E54+E52)</f>
        <v>0.99796354750025451</v>
      </c>
      <c r="F58" t="s">
        <v>50</v>
      </c>
      <c r="G58" s="7">
        <f>G54/(G54+G52)</f>
        <v>0.99723756906077343</v>
      </c>
      <c r="H58" t="s">
        <v>50</v>
      </c>
      <c r="J58" s="5">
        <f>1-J57</f>
        <v>0</v>
      </c>
    </row>
  </sheetData>
  <mergeCells count="2">
    <mergeCell ref="E50:F50"/>
    <mergeCell ref="G50:H5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COVID 19 probabilities</vt:lpstr>
      <vt:lpstr>Early version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Hamm, Robert M. (HSC)</dc:creator>
  <cp:lastModifiedBy>Hamm, Robert M. (HSC)</cp:lastModifiedBy>
  <dcterms:created xsi:type="dcterms:W3CDTF">2020-04-21T21:59:50Z</dcterms:created>
  <dcterms:modified xsi:type="dcterms:W3CDTF">2020-04-22T20:23:21Z</dcterms:modified>
</cp:coreProperties>
</file>